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\NS\Felles\- ARKIVKLASSE 0 - ORGANISASJON OG ADMINISTRASJON\047 MARKEDSFØRING\Nye sdir.no\Gebyrer\"/>
    </mc:Choice>
  </mc:AlternateContent>
  <bookViews>
    <workbookView xWindow="0" yWindow="0" windowWidth="28800" windowHeight="14235"/>
  </bookViews>
  <sheets>
    <sheet name="NIS-Lasteskip &gt; 500 BT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44" i="1" l="1"/>
  <c r="C35" i="1"/>
  <c r="E33" i="1"/>
  <c r="C33" i="1"/>
  <c r="E32" i="1"/>
  <c r="C31" i="1"/>
  <c r="B22" i="1"/>
  <c r="B17" i="1"/>
  <c r="E17" i="1" l="1"/>
  <c r="E31" i="1"/>
  <c r="B18" i="1"/>
  <c r="E18" i="1" s="1"/>
  <c r="C32" i="1"/>
  <c r="C34" i="1" s="1"/>
  <c r="B19" i="1" l="1"/>
  <c r="E35" i="1"/>
  <c r="E34" i="1"/>
  <c r="B20" i="1"/>
  <c r="E20" i="1" s="1"/>
  <c r="E49" i="1" l="1"/>
  <c r="E37" i="1"/>
  <c r="E19" i="1"/>
  <c r="E22" i="1" s="1"/>
  <c r="B21" i="1"/>
  <c r="E47" i="1" l="1"/>
  <c r="E24" i="1"/>
</calcChain>
</file>

<file path=xl/sharedStrings.xml><?xml version="1.0" encoding="utf-8"?>
<sst xmlns="http://schemas.openxmlformats.org/spreadsheetml/2006/main" count="40" uniqueCount="33">
  <si>
    <t>Førstegangagebyr for NIS samt årsgebyr for klasset NOR og NIS over 500 BT</t>
  </si>
  <si>
    <t>Navn:</t>
  </si>
  <si>
    <t>Kjenningssignal:</t>
  </si>
  <si>
    <t>Nettotonnasje:</t>
  </si>
  <si>
    <t>←</t>
  </si>
  <si>
    <t>Førstegangsgebyr NIS jf. Gebyrforskriftens § 16.4.3 og Gebyrtariffens § 4.3</t>
  </si>
  <si>
    <t>Sjøfartsdirektoratets gebyrforskrift</t>
  </si>
  <si>
    <t>Sjøfartsdirektoratets gebyrtariff</t>
  </si>
  <si>
    <t>Registrering i NIS (Skipsregister)</t>
  </si>
  <si>
    <t>Lasteskip over 500 BT</t>
  </si>
  <si>
    <t>Grunnbeløp</t>
  </si>
  <si>
    <t>for de neste (5.000 NT)</t>
  </si>
  <si>
    <t>nt</t>
  </si>
  <si>
    <t>for de neste (20.000 NT)</t>
  </si>
  <si>
    <t>for de neste (40.000 NT)</t>
  </si>
  <si>
    <t>Nettotonnasje</t>
  </si>
  <si>
    <t>Faktor</t>
  </si>
  <si>
    <t>Estimert 50%</t>
  </si>
  <si>
    <t>Årsgebyr NOR og NIS jf. Gebyrforskriften hhv. § 12.3.2 og § 17.3.2. og Gebyrtariffen § 5</t>
  </si>
  <si>
    <t>(netto tonnasje)</t>
  </si>
  <si>
    <t>Tillegg til NT</t>
  </si>
  <si>
    <t>NT</t>
  </si>
  <si>
    <t>Kr. pr. NT</t>
  </si>
  <si>
    <t>for de første (30.000 NT)</t>
  </si>
  <si>
    <t>for tonnasje &gt; 70.000 NT</t>
  </si>
  <si>
    <t>Sum grunngebyr inkl. faktor</t>
  </si>
  <si>
    <t>Redusert årsgebyr, ant. mnd.</t>
  </si>
  <si>
    <t>Nyregistrering jf. Forskrift om registrering i NIS § 7 og årsgebyr jf. Gebyrtariffen § 5</t>
  </si>
  <si>
    <t>(NIS registeret)</t>
  </si>
  <si>
    <t>Nyregistrering</t>
  </si>
  <si>
    <t>Årlig gebyr</t>
  </si>
  <si>
    <t xml:space="preserve">Totale gebyr ved nyregistrering </t>
  </si>
  <si>
    <t>Totale årsgebyr ( f.o.m. året etter nyregistrering)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</si>
</sst>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Protection="1">
      <protection locked="0"/>
    </xf>
    <xf numFmtId="0" fontId="1" fillId="0" borderId="0" xfId="1" applyBorder="1"/>
    <xf numFmtId="3" fontId="2" fillId="0" borderId="1" xfId="1" applyNumberFormat="1" applyFont="1" applyBorder="1" applyProtection="1">
      <protection locked="0"/>
    </xf>
    <xf numFmtId="0" fontId="3" fillId="0" borderId="0" xfId="1" applyFont="1" applyAlignment="1">
      <alignment horizontal="right"/>
    </xf>
    <xf numFmtId="0" fontId="4" fillId="0" borderId="0" xfId="1" applyFont="1"/>
    <xf numFmtId="0" fontId="5" fillId="0" borderId="0" xfId="2" applyFont="1" applyAlignment="1" applyProtection="1">
      <protection locked="0"/>
    </xf>
    <xf numFmtId="0" fontId="5" fillId="0" borderId="0" xfId="2" applyAlignment="1" applyProtection="1">
      <protection locked="0"/>
    </xf>
    <xf numFmtId="0" fontId="5" fillId="0" borderId="0" xfId="2" applyAlignment="1" applyProtection="1"/>
    <xf numFmtId="0" fontId="1" fillId="0" borderId="2" xfId="1" applyBorder="1"/>
    <xf numFmtId="3" fontId="1" fillId="0" borderId="2" xfId="1" applyNumberFormat="1" applyBorder="1"/>
    <xf numFmtId="3" fontId="1" fillId="0" borderId="0" xfId="1" applyNumberFormat="1"/>
    <xf numFmtId="164" fontId="1" fillId="0" borderId="0" xfId="1" applyNumberFormat="1"/>
    <xf numFmtId="165" fontId="1" fillId="0" borderId="0" xfId="1" applyNumberFormat="1"/>
    <xf numFmtId="3" fontId="2" fillId="2" borderId="1" xfId="1" applyNumberFormat="1" applyFont="1" applyFill="1" applyBorder="1"/>
    <xf numFmtId="3" fontId="2" fillId="0" borderId="0" xfId="1" applyNumberFormat="1" applyFont="1"/>
    <xf numFmtId="9" fontId="1" fillId="0" borderId="0" xfId="1" applyNumberFormat="1"/>
    <xf numFmtId="3" fontId="2" fillId="3" borderId="1" xfId="1" applyNumberFormat="1" applyFont="1" applyFill="1" applyBorder="1"/>
    <xf numFmtId="0" fontId="1" fillId="0" borderId="0" xfId="1" applyFill="1"/>
    <xf numFmtId="4" fontId="1" fillId="0" borderId="0" xfId="1" applyNumberFormat="1" applyFill="1"/>
    <xf numFmtId="3" fontId="1" fillId="0" borderId="0" xfId="1" applyNumberFormat="1" applyFill="1"/>
    <xf numFmtId="0" fontId="6" fillId="0" borderId="0" xfId="1" applyFont="1" applyFill="1"/>
    <xf numFmtId="0" fontId="7" fillId="0" borderId="0" xfId="1" applyFont="1"/>
    <xf numFmtId="0" fontId="1" fillId="0" borderId="0" xfId="1" applyAlignment="1">
      <alignment wrapText="1" shrinkToFit="1"/>
    </xf>
    <xf numFmtId="0" fontId="8" fillId="0" borderId="0" xfId="1" applyFont="1" applyAlignment="1">
      <alignment wrapText="1"/>
    </xf>
    <xf numFmtId="0" fontId="2" fillId="0" borderId="3" xfId="1" applyFont="1" applyBorder="1"/>
    <xf numFmtId="0" fontId="1" fillId="0" borderId="4" xfId="1" applyBorder="1"/>
    <xf numFmtId="3" fontId="2" fillId="0" borderId="5" xfId="1" applyNumberFormat="1" applyFont="1" applyBorder="1"/>
    <xf numFmtId="3" fontId="1" fillId="2" borderId="0" xfId="1" applyNumberFormat="1" applyFill="1"/>
    <xf numFmtId="0" fontId="1" fillId="4" borderId="0" xfId="1" applyFill="1"/>
    <xf numFmtId="165" fontId="1" fillId="4" borderId="0" xfId="1" applyNumberFormat="1" applyFill="1"/>
    <xf numFmtId="3" fontId="2" fillId="4" borderId="1" xfId="1" applyNumberFormat="1" applyFont="1" applyFill="1" applyBorder="1"/>
    <xf numFmtId="3" fontId="2" fillId="0" borderId="1" xfId="1" applyNumberFormat="1" applyFont="1" applyBorder="1"/>
    <xf numFmtId="0" fontId="6" fillId="0" borderId="0" xfId="1" applyFont="1"/>
    <xf numFmtId="0" fontId="9" fillId="0" borderId="0" xfId="1" applyFont="1"/>
    <xf numFmtId="3" fontId="1" fillId="5" borderId="0" xfId="1" applyNumberFormat="1" applyFill="1"/>
    <xf numFmtId="3" fontId="6" fillId="3" borderId="1" xfId="1" applyNumberFormat="1" applyFont="1" applyFill="1" applyBorder="1"/>
  </cellXfs>
  <cellStyles count="3">
    <cellStyle name="Hyperkobling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3</xdr:row>
      <xdr:rowOff>38100</xdr:rowOff>
    </xdr:from>
    <xdr:to>
      <xdr:col>5</xdr:col>
      <xdr:colOff>742950</xdr:colOff>
      <xdr:row>6</xdr:row>
      <xdr:rowOff>66675</xdr:rowOff>
    </xdr:to>
    <xdr:sp macro="" textlink="">
      <xdr:nvSpPr>
        <xdr:cNvPr id="2" name="TekstSylinder 1"/>
        <xdr:cNvSpPr txBox="1"/>
      </xdr:nvSpPr>
      <xdr:spPr>
        <a:xfrm>
          <a:off x="2409825" y="523875"/>
          <a:ext cx="18669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 b="1"/>
            <a:t>Registrer</a:t>
          </a:r>
          <a:r>
            <a:rPr lang="nb-NO" sz="1100" b="1" baseline="0"/>
            <a:t> inn nettotonnasjen her</a:t>
          </a:r>
          <a:endParaRPr lang="nb-N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ovdata.no/for/sf/nh/xh-19920730-0592.html" TargetMode="External"/><Relationship Id="rId2" Type="http://schemas.openxmlformats.org/officeDocument/2006/relationships/hyperlink" Target="http://www.lovdata.no/cgi-wift/wiftldles?doc=/app/gratis/www/docroot/for/sf/nh/nh-20091221-1738.html&amp;emne=gebyrtariff*&amp;&amp;" TargetMode="External"/><Relationship Id="rId1" Type="http://schemas.openxmlformats.org/officeDocument/2006/relationships/hyperlink" Target="http://www.lovdata.no/cgi-wift/wiftldles?doc=/app/gratis/www/docroot/for/sf/nh/nh-19960202-0115.html&amp;emne=gebyrforskrift*&amp;&amp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workbookViewId="0">
      <selection activeCell="B3" sqref="B3"/>
    </sheetView>
  </sheetViews>
  <sheetFormatPr baseColWidth="10" defaultRowHeight="12.75" x14ac:dyDescent="0.2"/>
  <cols>
    <col min="1" max="1" width="21.85546875" style="2" customWidth="1"/>
    <col min="2" max="2" width="8" style="2" bestFit="1" customWidth="1"/>
    <col min="3" max="3" width="6.28515625" style="2" customWidth="1"/>
    <col min="4" max="4" width="5.42578125" style="2" customWidth="1"/>
    <col min="5" max="16384" width="11.42578125" style="2"/>
  </cols>
  <sheetData>
    <row r="1" spans="1:8" x14ac:dyDescent="0.2">
      <c r="A1" s="1" t="s">
        <v>0</v>
      </c>
    </row>
    <row r="3" spans="1:8" x14ac:dyDescent="0.2">
      <c r="A3" s="1" t="s">
        <v>1</v>
      </c>
      <c r="B3" s="3"/>
    </row>
    <row r="4" spans="1:8" ht="13.5" thickBot="1" x14ac:dyDescent="0.25">
      <c r="A4" s="1" t="s">
        <v>2</v>
      </c>
      <c r="B4" s="3"/>
      <c r="H4" s="4"/>
    </row>
    <row r="5" spans="1:8" ht="19.5" thickBot="1" x14ac:dyDescent="0.35">
      <c r="A5" s="1" t="s">
        <v>3</v>
      </c>
      <c r="B5" s="5">
        <v>11000</v>
      </c>
      <c r="C5" s="6" t="s">
        <v>4</v>
      </c>
      <c r="H5" s="4"/>
    </row>
    <row r="6" spans="1:8" x14ac:dyDescent="0.2">
      <c r="H6" s="4"/>
    </row>
    <row r="7" spans="1:8" x14ac:dyDescent="0.2">
      <c r="H7" s="4"/>
    </row>
    <row r="8" spans="1:8" ht="15.75" x14ac:dyDescent="0.25">
      <c r="A8" s="7" t="s">
        <v>5</v>
      </c>
      <c r="H8" s="4"/>
    </row>
    <row r="9" spans="1:8" ht="15.75" x14ac:dyDescent="0.25">
      <c r="A9" s="7"/>
      <c r="H9" s="4"/>
    </row>
    <row r="10" spans="1:8" x14ac:dyDescent="0.2">
      <c r="A10" s="8" t="s">
        <v>6</v>
      </c>
      <c r="H10" s="4"/>
    </row>
    <row r="11" spans="1:8" x14ac:dyDescent="0.2">
      <c r="A11" s="9" t="s">
        <v>7</v>
      </c>
      <c r="H11" s="4"/>
    </row>
    <row r="12" spans="1:8" x14ac:dyDescent="0.2">
      <c r="A12" s="9" t="s">
        <v>8</v>
      </c>
      <c r="H12" s="4"/>
    </row>
    <row r="13" spans="1:8" x14ac:dyDescent="0.2">
      <c r="A13" s="10"/>
      <c r="H13" s="4"/>
    </row>
    <row r="14" spans="1:8" x14ac:dyDescent="0.2">
      <c r="A14" s="2" t="s">
        <v>9</v>
      </c>
      <c r="H14" s="4"/>
    </row>
    <row r="16" spans="1:8" x14ac:dyDescent="0.2">
      <c r="A16" s="11" t="s">
        <v>10</v>
      </c>
      <c r="B16" s="11"/>
      <c r="C16" s="11"/>
      <c r="D16" s="11"/>
      <c r="E16" s="12">
        <v>12000</v>
      </c>
    </row>
    <row r="17" spans="1:8" x14ac:dyDescent="0.2">
      <c r="A17" s="2" t="s">
        <v>11</v>
      </c>
      <c r="B17" s="13">
        <f>IF($B$5&gt;=5000,5000,B5-0)</f>
        <v>5000</v>
      </c>
      <c r="C17" s="2" t="s">
        <v>12</v>
      </c>
      <c r="D17" s="14">
        <v>5</v>
      </c>
      <c r="E17" s="13">
        <f>B17*D17</f>
        <v>25000</v>
      </c>
    </row>
    <row r="18" spans="1:8" x14ac:dyDescent="0.2">
      <c r="A18" s="2" t="s">
        <v>11</v>
      </c>
      <c r="B18" s="13">
        <f>IF($B$5&gt;=10000,5000,B5-B17)</f>
        <v>5000</v>
      </c>
      <c r="C18" s="2" t="s">
        <v>12</v>
      </c>
      <c r="D18" s="14">
        <v>4</v>
      </c>
      <c r="E18" s="13">
        <f>B18*D18</f>
        <v>20000</v>
      </c>
    </row>
    <row r="19" spans="1:8" x14ac:dyDescent="0.2">
      <c r="A19" s="2" t="s">
        <v>13</v>
      </c>
      <c r="B19" s="13">
        <f>IF($B$5&gt;=30000,20000,$B$5-B17-B18)</f>
        <v>1000</v>
      </c>
      <c r="C19" s="2" t="s">
        <v>12</v>
      </c>
      <c r="D19" s="14">
        <v>3</v>
      </c>
      <c r="E19" s="13">
        <f>B19*D19</f>
        <v>3000</v>
      </c>
    </row>
    <row r="20" spans="1:8" x14ac:dyDescent="0.2">
      <c r="A20" s="2" t="s">
        <v>14</v>
      </c>
      <c r="B20" s="12">
        <f>IF(B5&gt;=70000,40000,B5-B17-B18-B19)</f>
        <v>0</v>
      </c>
      <c r="C20" s="2" t="s">
        <v>12</v>
      </c>
      <c r="D20" s="14">
        <v>2</v>
      </c>
      <c r="E20" s="13">
        <f>B20*D20</f>
        <v>0</v>
      </c>
    </row>
    <row r="21" spans="1:8" ht="13.5" thickBot="1" x14ac:dyDescent="0.25">
      <c r="A21" s="2" t="s">
        <v>15</v>
      </c>
      <c r="B21" s="12">
        <f>SUM(B17:B20)</f>
        <v>11000</v>
      </c>
      <c r="E21" s="13"/>
    </row>
    <row r="22" spans="1:8" ht="13.5" thickBot="1" x14ac:dyDescent="0.25">
      <c r="A22" s="2" t="s">
        <v>16</v>
      </c>
      <c r="B22" s="15">
        <f>1.1356*1.032*1.031*1.031*1.033*1.035*1.033*1.029*1.0307*1.028*1.027*1.029</f>
        <v>1.5852216256800713</v>
      </c>
      <c r="E22" s="16">
        <f>(E16+E17+E18+E19+E20)*B22</f>
        <v>95113.297540804284</v>
      </c>
    </row>
    <row r="23" spans="1:8" ht="13.5" customHeight="1" thickBot="1" x14ac:dyDescent="0.25">
      <c r="B23" s="15"/>
      <c r="E23" s="17"/>
    </row>
    <row r="24" spans="1:8" ht="13.5" thickBot="1" x14ac:dyDescent="0.25">
      <c r="A24" s="18" t="s">
        <v>17</v>
      </c>
      <c r="B24" s="15"/>
      <c r="E24" s="19">
        <f>E22/2</f>
        <v>47556.648770402142</v>
      </c>
    </row>
    <row r="25" spans="1:8" s="20" customFormat="1" x14ac:dyDescent="0.2">
      <c r="C25" s="21"/>
      <c r="E25" s="22"/>
      <c r="G25" s="2"/>
      <c r="H25" s="2"/>
    </row>
    <row r="26" spans="1:8" ht="15" x14ac:dyDescent="0.25">
      <c r="A26" s="23" t="s">
        <v>18</v>
      </c>
    </row>
    <row r="27" spans="1:8" ht="15.75" x14ac:dyDescent="0.25">
      <c r="A27" s="24" t="s">
        <v>19</v>
      </c>
      <c r="B27" s="7"/>
    </row>
    <row r="28" spans="1:8" ht="15.75" x14ac:dyDescent="0.25">
      <c r="A28" s="7"/>
      <c r="B28" s="7"/>
    </row>
    <row r="29" spans="1:8" x14ac:dyDescent="0.2">
      <c r="A29" s="2" t="s">
        <v>9</v>
      </c>
    </row>
    <row r="30" spans="1:8" ht="25.5" x14ac:dyDescent="0.2">
      <c r="B30" s="25" t="s">
        <v>20</v>
      </c>
      <c r="C30" s="26" t="s">
        <v>21</v>
      </c>
      <c r="D30" s="26" t="s">
        <v>22</v>
      </c>
    </row>
    <row r="31" spans="1:8" x14ac:dyDescent="0.2">
      <c r="A31" s="2" t="s">
        <v>23</v>
      </c>
      <c r="B31" s="13">
        <v>15000</v>
      </c>
      <c r="C31" s="13">
        <f>IF(B5&gt;=30000,30000,B5-0)</f>
        <v>11000</v>
      </c>
      <c r="D31" s="14">
        <v>2</v>
      </c>
      <c r="E31" s="13">
        <f>B31+(C31*D31)</f>
        <v>37000</v>
      </c>
    </row>
    <row r="32" spans="1:8" x14ac:dyDescent="0.2">
      <c r="A32" s="2" t="s">
        <v>14</v>
      </c>
      <c r="B32" s="13">
        <v>20000</v>
      </c>
      <c r="C32" s="13">
        <f>IF($B$5&gt;=70000,40000,B5-C31)</f>
        <v>0</v>
      </c>
      <c r="D32" s="14">
        <v>1.5</v>
      </c>
      <c r="E32" s="13">
        <f>IF($B$5&gt;=30000,B32+(C32*D32),0)</f>
        <v>0</v>
      </c>
    </row>
    <row r="33" spans="1:20" ht="13.5" thickBot="1" x14ac:dyDescent="0.25">
      <c r="A33" s="2" t="s">
        <v>24</v>
      </c>
      <c r="B33" s="13">
        <v>20000</v>
      </c>
      <c r="C33" s="13">
        <f>IF($B$5&gt;=70000,B5-(C32+C31),0)</f>
        <v>0</v>
      </c>
      <c r="D33" s="14">
        <v>1</v>
      </c>
      <c r="E33" s="13">
        <f>IF($B$5&gt;=70000,B33+(C33*D33),0)</f>
        <v>0</v>
      </c>
    </row>
    <row r="34" spans="1:20" ht="13.5" thickBot="1" x14ac:dyDescent="0.25">
      <c r="A34" s="27" t="s">
        <v>15</v>
      </c>
      <c r="B34" s="28"/>
      <c r="C34" s="29">
        <f>SUM(C31:C33)</f>
        <v>11000</v>
      </c>
      <c r="E34" s="30">
        <f>E31+E32+E33</f>
        <v>37000</v>
      </c>
    </row>
    <row r="35" spans="1:20" ht="13.5" thickBot="1" x14ac:dyDescent="0.25">
      <c r="A35" s="31" t="s">
        <v>25</v>
      </c>
      <c r="B35" s="31"/>
      <c r="C35" s="32">
        <f>1.3*1.032*1.031*1.031*1.033*1.035*1.033*1.029*1.0307*1.028*1.027*1.029</f>
        <v>1.8147130269321003</v>
      </c>
      <c r="D35" s="31"/>
      <c r="E35" s="33">
        <f>(E31+E32+E33)*C35</f>
        <v>67144.381996487718</v>
      </c>
    </row>
    <row r="36" spans="1:20" x14ac:dyDescent="0.2">
      <c r="C36" s="15"/>
      <c r="E36" s="17"/>
    </row>
    <row r="37" spans="1:20" ht="13.5" hidden="1" thickBot="1" x14ac:dyDescent="0.25">
      <c r="A37" s="2" t="s">
        <v>26</v>
      </c>
      <c r="D37" s="13">
        <v>12</v>
      </c>
      <c r="E37" s="34">
        <f>E35*(D37/12)</f>
        <v>67144.381996487718</v>
      </c>
    </row>
    <row r="38" spans="1:20" customFormat="1" ht="15" x14ac:dyDescent="0.25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 x14ac:dyDescent="0.25">
      <c r="A39" s="35" t="s">
        <v>27</v>
      </c>
    </row>
    <row r="40" spans="1:20" x14ac:dyDescent="0.2">
      <c r="A40" s="2" t="s">
        <v>28</v>
      </c>
    </row>
    <row r="42" spans="1:20" x14ac:dyDescent="0.2">
      <c r="A42" s="36" t="s">
        <v>29</v>
      </c>
      <c r="E42" s="37">
        <f>(2832*1.035*1.033*1.029*1.0307*1.028*1.027*1.029)-1</f>
        <v>3487.6749283562413</v>
      </c>
    </row>
    <row r="43" spans="1:20" x14ac:dyDescent="0.2">
      <c r="E43" s="13"/>
    </row>
    <row r="44" spans="1:20" x14ac:dyDescent="0.2">
      <c r="A44" s="36" t="s">
        <v>30</v>
      </c>
      <c r="E44" s="37">
        <f>(7987*1.035*1.033*1.029*1.0307*1.028*1.027*1.029)+1</f>
        <v>9839.9995242871828</v>
      </c>
    </row>
    <row r="46" spans="1:20" ht="13.5" thickBot="1" x14ac:dyDescent="0.25"/>
    <row r="47" spans="1:20" ht="15.75" thickBot="1" x14ac:dyDescent="0.3">
      <c r="A47" s="36" t="s">
        <v>31</v>
      </c>
      <c r="E47" s="38">
        <f>E22+E42</f>
        <v>98600.972469160522</v>
      </c>
      <c r="F47" s="36"/>
    </row>
    <row r="48" spans="1:20" ht="13.5" thickBot="1" x14ac:dyDescent="0.25"/>
    <row r="49" spans="1:5" ht="15.75" thickBot="1" x14ac:dyDescent="0.3">
      <c r="A49" s="36" t="s">
        <v>32</v>
      </c>
      <c r="E49" s="38">
        <f>E35+E44</f>
        <v>76984.381520774899</v>
      </c>
    </row>
    <row r="52" spans="1:5" x14ac:dyDescent="0.2">
      <c r="A52" s="36"/>
    </row>
    <row r="53" spans="1:5" x14ac:dyDescent="0.2">
      <c r="A53" s="36"/>
    </row>
    <row r="55" spans="1:5" x14ac:dyDescent="0.2">
      <c r="A55" s="36"/>
    </row>
    <row r="56" spans="1:5" x14ac:dyDescent="0.2">
      <c r="A56" s="36"/>
    </row>
  </sheetData>
  <sheetProtection password="C5E6" sheet="1" objects="1" scenarios="1" selectLockedCells="1"/>
  <hyperlinks>
    <hyperlink ref="A10" r:id="rId1"/>
    <hyperlink ref="A11" r:id="rId2"/>
    <hyperlink ref="A12" r:id="rId3"/>
  </hyperlinks>
  <pageMargins left="0.78740157480314965" right="0.39370078740157483" top="0.98425196850393704" bottom="0.98425196850393704" header="0.51181102362204722" footer="0.51181102362204722"/>
  <pageSetup paperSize="9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NIS-Lasteskip &gt; 500 BT 2019</vt:lpstr>
    </vt:vector>
  </TitlesOfParts>
  <Company>Sjøfartsdirektoratet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Erik Larsen</dc:creator>
  <cp:lastModifiedBy>Tone Olsen Risnes</cp:lastModifiedBy>
  <dcterms:created xsi:type="dcterms:W3CDTF">2019-01-04T08:34:32Z</dcterms:created>
  <dcterms:modified xsi:type="dcterms:W3CDTF">2019-01-07T11:06:46Z</dcterms:modified>
</cp:coreProperties>
</file>